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晚秋粮食" sheetId="1" r:id="rId1"/>
    <sheet name="晚秋经济 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<sst xmlns="http://schemas.openxmlformats.org/spreadsheetml/2006/main" count="68" uniqueCount="39">
  <si>
    <t>附件2</t>
  </si>
  <si>
    <t>元谋县2019年晚秋作物种植指导性计划表一</t>
  </si>
  <si>
    <t xml:space="preserve">                         单位：亩、吨、万元</t>
  </si>
  <si>
    <t>乡镇</t>
  </si>
  <si>
    <t>种植面积合计</t>
  </si>
  <si>
    <t>粮经产值合计</t>
  </si>
  <si>
    <t>粮食作物合计</t>
  </si>
  <si>
    <t>粮食作物</t>
  </si>
  <si>
    <t>面  积</t>
  </si>
  <si>
    <t>产  量</t>
  </si>
  <si>
    <t>产  值</t>
  </si>
  <si>
    <t>面积</t>
  </si>
  <si>
    <t>产量</t>
  </si>
  <si>
    <t>产值</t>
  </si>
  <si>
    <t>玉米</t>
  </si>
  <si>
    <t>豆类</t>
  </si>
  <si>
    <t>薯类</t>
  </si>
  <si>
    <t>合计</t>
  </si>
  <si>
    <t>元马镇</t>
  </si>
  <si>
    <t>黄瓜园镇</t>
  </si>
  <si>
    <t>羊街镇</t>
  </si>
  <si>
    <t>老城乡</t>
  </si>
  <si>
    <t>物茂乡</t>
  </si>
  <si>
    <t>平田乡</t>
  </si>
  <si>
    <t>江边乡</t>
  </si>
  <si>
    <t>姜驿乡</t>
  </si>
  <si>
    <t>新华乡</t>
  </si>
  <si>
    <t>凉山乡</t>
  </si>
  <si>
    <t>元谋县2019年晚秋作物种植指导性计划表二</t>
  </si>
  <si>
    <t xml:space="preserve">                                                  单位：亩、吨、万元</t>
  </si>
  <si>
    <t>经济作物合计</t>
  </si>
  <si>
    <t>其             中</t>
  </si>
  <si>
    <t>面    积</t>
  </si>
  <si>
    <t>产     量</t>
  </si>
  <si>
    <t>产     值</t>
  </si>
  <si>
    <t>萝卜</t>
  </si>
  <si>
    <t>瓜菜类</t>
  </si>
  <si>
    <t>菜用豆</t>
  </si>
  <si>
    <t>其他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</si>
</sst>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_ "/>
  </numFmts>
  <fonts count="45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0" borderId="11" xfId="16" applyNumberFormat="1" applyFont="1" applyBorder="1" applyAlignment="1">
      <alignment horizontal="center" vertical="center"/>
      <protection/>
    </xf>
    <xf numFmtId="178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常规_5月25日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H23" sqref="H23"/>
    </sheetView>
  </sheetViews>
  <sheetFormatPr defaultColWidth="9.00390625" defaultRowHeight="14.25"/>
  <cols>
    <col min="4" max="4" width="7.75390625" style="0" customWidth="1"/>
    <col min="5" max="5" width="6.875" style="0" customWidth="1"/>
    <col min="6" max="6" width="7.75390625" style="0" customWidth="1"/>
    <col min="8" max="8" width="7.625" style="0" customWidth="1"/>
    <col min="9" max="9" width="7.75390625" style="0" customWidth="1"/>
    <col min="10" max="10" width="7.25390625" style="0" customWidth="1"/>
    <col min="11" max="11" width="7.00390625" style="0" customWidth="1"/>
    <col min="12" max="12" width="7.75390625" style="0" customWidth="1"/>
    <col min="13" max="13" width="7.125" style="0" customWidth="1"/>
    <col min="14" max="14" width="8.125" style="0" customWidth="1"/>
  </cols>
  <sheetData>
    <row r="1" ht="17.25" customHeight="1">
      <c r="A1" s="1" t="s">
        <v>0</v>
      </c>
    </row>
    <row r="2" spans="1:15" ht="28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.7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4.25">
      <c r="A4" s="19" t="s">
        <v>3</v>
      </c>
      <c r="B4" s="4" t="s">
        <v>4</v>
      </c>
      <c r="C4" s="4" t="s">
        <v>5</v>
      </c>
      <c r="D4" s="20" t="s">
        <v>6</v>
      </c>
      <c r="E4" s="4"/>
      <c r="F4" s="4"/>
      <c r="G4" s="4" t="s">
        <v>7</v>
      </c>
      <c r="H4" s="4"/>
      <c r="I4" s="4"/>
      <c r="J4" s="4"/>
      <c r="K4" s="4"/>
      <c r="L4" s="4"/>
      <c r="M4" s="4"/>
      <c r="N4" s="4"/>
      <c r="O4" s="4"/>
    </row>
    <row r="5" spans="1:15" ht="22.5" customHeight="1">
      <c r="A5" s="19"/>
      <c r="B5" s="4"/>
      <c r="C5" s="4"/>
      <c r="D5" s="20"/>
      <c r="E5" s="4"/>
      <c r="F5" s="4"/>
      <c r="G5" s="4" t="s">
        <v>8</v>
      </c>
      <c r="H5" s="4"/>
      <c r="I5" s="4"/>
      <c r="J5" s="4" t="s">
        <v>9</v>
      </c>
      <c r="K5" s="4"/>
      <c r="L5" s="4"/>
      <c r="M5" s="4" t="s">
        <v>10</v>
      </c>
      <c r="N5" s="4"/>
      <c r="O5" s="4"/>
    </row>
    <row r="6" spans="1:15" ht="30.75" customHeight="1">
      <c r="A6" s="19"/>
      <c r="B6" s="4"/>
      <c r="C6" s="4"/>
      <c r="D6" s="20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14</v>
      </c>
      <c r="K6" s="4" t="s">
        <v>15</v>
      </c>
      <c r="L6" s="4" t="s">
        <v>16</v>
      </c>
      <c r="M6" s="4" t="s">
        <v>14</v>
      </c>
      <c r="N6" s="4" t="s">
        <v>15</v>
      </c>
      <c r="O6" s="4" t="s">
        <v>16</v>
      </c>
    </row>
    <row r="7" spans="1:15" ht="30.75" customHeight="1">
      <c r="A7" s="21" t="s">
        <v>17</v>
      </c>
      <c r="B7" s="22">
        <v>48000</v>
      </c>
      <c r="C7" s="22">
        <v>7640</v>
      </c>
      <c r="D7" s="22">
        <f>G7+H7+I7</f>
        <v>15000</v>
      </c>
      <c r="E7" s="22">
        <f>J7+K7+L7</f>
        <v>2280</v>
      </c>
      <c r="F7" s="22">
        <f>M7+N7+O7</f>
        <v>675</v>
      </c>
      <c r="G7" s="22">
        <f aca="true" t="shared" si="0" ref="C7:O7">SUM(G8:G17)</f>
        <v>5000</v>
      </c>
      <c r="H7" s="22">
        <f t="shared" si="0"/>
        <v>5000</v>
      </c>
      <c r="I7" s="22">
        <f t="shared" si="0"/>
        <v>5000</v>
      </c>
      <c r="J7" s="22">
        <f t="shared" si="0"/>
        <v>980</v>
      </c>
      <c r="K7" s="22">
        <f t="shared" si="0"/>
        <v>400</v>
      </c>
      <c r="L7" s="22">
        <f t="shared" si="0"/>
        <v>900</v>
      </c>
      <c r="M7" s="22">
        <f t="shared" si="0"/>
        <v>245</v>
      </c>
      <c r="N7" s="22">
        <f t="shared" si="0"/>
        <v>160</v>
      </c>
      <c r="O7" s="22">
        <f t="shared" si="0"/>
        <v>270</v>
      </c>
    </row>
    <row r="8" spans="1:15" ht="24.75" customHeight="1">
      <c r="A8" s="11" t="s">
        <v>18</v>
      </c>
      <c r="B8" s="22">
        <f>D8+'晚秋经济 '!B9</f>
        <v>8300</v>
      </c>
      <c r="C8" s="22">
        <f>F8+'晚秋经济 '!D9</f>
        <v>1385.8</v>
      </c>
      <c r="D8" s="22">
        <f aca="true" t="shared" si="1" ref="D8:D17">G8+H8+I8</f>
        <v>2300</v>
      </c>
      <c r="E8" s="22">
        <f aca="true" t="shared" si="2" ref="E8:E17">J8+K8+L8</f>
        <v>418</v>
      </c>
      <c r="F8" s="22">
        <f>M8+N8+O8</f>
        <v>112.30000000000001</v>
      </c>
      <c r="G8" s="10">
        <v>1500</v>
      </c>
      <c r="H8" s="10">
        <v>200</v>
      </c>
      <c r="I8" s="10">
        <v>600</v>
      </c>
      <c r="J8" s="10">
        <f>G8*196/1000</f>
        <v>294</v>
      </c>
      <c r="K8" s="10">
        <f>H8*80/1000</f>
        <v>16</v>
      </c>
      <c r="L8" s="10">
        <f>I8*180/1000</f>
        <v>108</v>
      </c>
      <c r="M8" s="10">
        <v>73.5</v>
      </c>
      <c r="N8" s="10">
        <f>SUM(320*H8/10000)</f>
        <v>6.4</v>
      </c>
      <c r="O8" s="10">
        <f>I8*540/10000</f>
        <v>32.4</v>
      </c>
    </row>
    <row r="9" spans="1:15" ht="24.75" customHeight="1">
      <c r="A9" s="11" t="s">
        <v>19</v>
      </c>
      <c r="B9" s="22">
        <f>D9+'晚秋经济 '!B10</f>
        <v>6700</v>
      </c>
      <c r="C9" s="22">
        <f>F9+'晚秋经济 '!D10</f>
        <v>1103.9</v>
      </c>
      <c r="D9" s="22">
        <f t="shared" si="1"/>
        <v>1700</v>
      </c>
      <c r="E9" s="22">
        <f t="shared" si="2"/>
        <v>302</v>
      </c>
      <c r="F9" s="22">
        <f aca="true" t="shared" si="3" ref="F9:F17">M9+N9+O9</f>
        <v>82.4</v>
      </c>
      <c r="G9" s="10">
        <v>1000</v>
      </c>
      <c r="H9" s="10">
        <v>200</v>
      </c>
      <c r="I9" s="10">
        <v>500</v>
      </c>
      <c r="J9" s="10">
        <f aca="true" t="shared" si="4" ref="J9:J17">G9*196/1000</f>
        <v>196</v>
      </c>
      <c r="K9" s="10">
        <f aca="true" t="shared" si="5" ref="K9:K17">H9*80/1000</f>
        <v>16</v>
      </c>
      <c r="L9" s="10">
        <f aca="true" t="shared" si="6" ref="L9:L17">I9*180/1000</f>
        <v>90</v>
      </c>
      <c r="M9" s="10">
        <v>49</v>
      </c>
      <c r="N9" s="10">
        <f aca="true" t="shared" si="7" ref="N9:N17">H9*320/10000</f>
        <v>6.4</v>
      </c>
      <c r="O9" s="10">
        <f aca="true" t="shared" si="8" ref="O9:O17">I9*540/10000</f>
        <v>27</v>
      </c>
    </row>
    <row r="10" spans="1:15" ht="24.75" customHeight="1">
      <c r="A10" s="11" t="s">
        <v>20</v>
      </c>
      <c r="B10" s="22">
        <f>D10+'晚秋经济 '!B11</f>
        <v>3800</v>
      </c>
      <c r="C10" s="22">
        <f>F10+'晚秋经济 '!D11</f>
        <v>616</v>
      </c>
      <c r="D10" s="22">
        <f t="shared" si="1"/>
        <v>1100</v>
      </c>
      <c r="E10" s="22">
        <f t="shared" si="2"/>
        <v>148</v>
      </c>
      <c r="F10" s="22">
        <f t="shared" si="3"/>
        <v>48.4</v>
      </c>
      <c r="G10" s="10">
        <v>0</v>
      </c>
      <c r="H10" s="10">
        <v>500</v>
      </c>
      <c r="I10" s="10">
        <v>600</v>
      </c>
      <c r="J10" s="10">
        <f t="shared" si="4"/>
        <v>0</v>
      </c>
      <c r="K10" s="10">
        <f t="shared" si="5"/>
        <v>40</v>
      </c>
      <c r="L10" s="10">
        <f t="shared" si="6"/>
        <v>108</v>
      </c>
      <c r="M10" s="10">
        <f aca="true" t="shared" si="9" ref="M9:M17">G10*1180/10000</f>
        <v>0</v>
      </c>
      <c r="N10" s="10">
        <f t="shared" si="7"/>
        <v>16</v>
      </c>
      <c r="O10" s="10">
        <f t="shared" si="8"/>
        <v>32.4</v>
      </c>
    </row>
    <row r="11" spans="1:15" ht="24.75" customHeight="1">
      <c r="A11" s="11" t="s">
        <v>21</v>
      </c>
      <c r="B11" s="22">
        <f>D11+'晚秋经济 '!B12</f>
        <v>6400</v>
      </c>
      <c r="C11" s="22">
        <f>F11+'晚秋经济 '!D12</f>
        <v>988.7</v>
      </c>
      <c r="D11" s="22">
        <f t="shared" si="1"/>
        <v>1900</v>
      </c>
      <c r="E11" s="22">
        <f t="shared" si="2"/>
        <v>338</v>
      </c>
      <c r="F11" s="22">
        <f t="shared" si="3"/>
        <v>93.19999999999999</v>
      </c>
      <c r="G11" s="10">
        <v>1000</v>
      </c>
      <c r="H11" s="10">
        <v>200</v>
      </c>
      <c r="I11" s="10">
        <v>700</v>
      </c>
      <c r="J11" s="10">
        <f t="shared" si="4"/>
        <v>196</v>
      </c>
      <c r="K11" s="10">
        <f t="shared" si="5"/>
        <v>16</v>
      </c>
      <c r="L11" s="10">
        <f t="shared" si="6"/>
        <v>126</v>
      </c>
      <c r="M11" s="10">
        <v>49</v>
      </c>
      <c r="N11" s="10">
        <f t="shared" si="7"/>
        <v>6.4</v>
      </c>
      <c r="O11" s="10">
        <f t="shared" si="8"/>
        <v>37.8</v>
      </c>
    </row>
    <row r="12" spans="1:15" ht="24.75" customHeight="1">
      <c r="A12" s="11" t="s">
        <v>22</v>
      </c>
      <c r="B12" s="22">
        <f>D12+'晚秋经济 '!B13</f>
        <v>4000</v>
      </c>
      <c r="C12" s="22">
        <f>F12+'晚秋经济 '!D13</f>
        <v>665</v>
      </c>
      <c r="D12" s="22">
        <f t="shared" si="1"/>
        <v>1100</v>
      </c>
      <c r="E12" s="22">
        <f t="shared" si="2"/>
        <v>186</v>
      </c>
      <c r="F12" s="22">
        <f t="shared" si="3"/>
        <v>52.5</v>
      </c>
      <c r="G12" s="10">
        <v>500</v>
      </c>
      <c r="H12" s="10">
        <v>200</v>
      </c>
      <c r="I12" s="10">
        <v>400</v>
      </c>
      <c r="J12" s="10">
        <f t="shared" si="4"/>
        <v>98</v>
      </c>
      <c r="K12" s="10">
        <f t="shared" si="5"/>
        <v>16</v>
      </c>
      <c r="L12" s="10">
        <f t="shared" si="6"/>
        <v>72</v>
      </c>
      <c r="M12" s="10">
        <v>24.5</v>
      </c>
      <c r="N12" s="10">
        <f t="shared" si="7"/>
        <v>6.4</v>
      </c>
      <c r="O12" s="10">
        <f t="shared" si="8"/>
        <v>21.6</v>
      </c>
    </row>
    <row r="13" spans="1:15" ht="24.75" customHeight="1">
      <c r="A13" s="11" t="s">
        <v>23</v>
      </c>
      <c r="B13" s="22">
        <f>D13+'晚秋经济 '!B14</f>
        <v>3600</v>
      </c>
      <c r="C13" s="22">
        <f>F13+'晚秋经济 '!D14</f>
        <v>562.3</v>
      </c>
      <c r="D13" s="22">
        <f t="shared" si="1"/>
        <v>1200</v>
      </c>
      <c r="E13" s="22">
        <f t="shared" si="2"/>
        <v>204</v>
      </c>
      <c r="F13" s="22">
        <f t="shared" si="3"/>
        <v>57.9</v>
      </c>
      <c r="G13" s="10">
        <v>500</v>
      </c>
      <c r="H13" s="10">
        <v>200</v>
      </c>
      <c r="I13" s="10">
        <v>500</v>
      </c>
      <c r="J13" s="10">
        <f t="shared" si="4"/>
        <v>98</v>
      </c>
      <c r="K13" s="10">
        <f t="shared" si="5"/>
        <v>16</v>
      </c>
      <c r="L13" s="10">
        <f t="shared" si="6"/>
        <v>90</v>
      </c>
      <c r="M13" s="10">
        <v>24.5</v>
      </c>
      <c r="N13" s="10">
        <f t="shared" si="7"/>
        <v>6.4</v>
      </c>
      <c r="O13" s="10">
        <f t="shared" si="8"/>
        <v>27</v>
      </c>
    </row>
    <row r="14" spans="1:15" ht="24.75" customHeight="1">
      <c r="A14" s="11" t="s">
        <v>24</v>
      </c>
      <c r="B14" s="22">
        <f>D14+'晚秋经济 '!B15</f>
        <v>4800</v>
      </c>
      <c r="C14" s="22">
        <f>F14+'晚秋经济 '!D15</f>
        <v>724.5</v>
      </c>
      <c r="D14" s="22">
        <f t="shared" si="1"/>
        <v>2000</v>
      </c>
      <c r="E14" s="22">
        <f t="shared" si="2"/>
        <v>268</v>
      </c>
      <c r="F14" s="22">
        <f t="shared" si="3"/>
        <v>83.5</v>
      </c>
      <c r="G14" s="10">
        <v>500</v>
      </c>
      <c r="H14" s="10">
        <v>1000</v>
      </c>
      <c r="I14" s="10">
        <v>500</v>
      </c>
      <c r="J14" s="10">
        <f t="shared" si="4"/>
        <v>98</v>
      </c>
      <c r="K14" s="10">
        <v>80</v>
      </c>
      <c r="L14" s="10">
        <v>90</v>
      </c>
      <c r="M14" s="10">
        <v>24.5</v>
      </c>
      <c r="N14" s="10">
        <v>32</v>
      </c>
      <c r="O14" s="10">
        <v>27</v>
      </c>
    </row>
    <row r="15" spans="1:15" ht="24.75" customHeight="1">
      <c r="A15" s="11" t="s">
        <v>25</v>
      </c>
      <c r="B15" s="22">
        <f>D15+'晚秋经济 '!B16</f>
        <v>3900</v>
      </c>
      <c r="C15" s="22">
        <f>F15+'晚秋经济 '!D16</f>
        <v>572</v>
      </c>
      <c r="D15" s="22">
        <f t="shared" si="1"/>
        <v>1500</v>
      </c>
      <c r="E15" s="22">
        <f t="shared" si="2"/>
        <v>170</v>
      </c>
      <c r="F15" s="22">
        <f t="shared" si="3"/>
        <v>59</v>
      </c>
      <c r="G15" s="10">
        <v>0</v>
      </c>
      <c r="H15" s="10">
        <v>1000</v>
      </c>
      <c r="I15" s="10">
        <v>500</v>
      </c>
      <c r="J15" s="10">
        <f t="shared" si="4"/>
        <v>0</v>
      </c>
      <c r="K15" s="10">
        <v>80</v>
      </c>
      <c r="L15" s="10">
        <v>90</v>
      </c>
      <c r="M15" s="10">
        <f t="shared" si="9"/>
        <v>0</v>
      </c>
      <c r="N15" s="10">
        <v>32</v>
      </c>
      <c r="O15" s="10">
        <v>27</v>
      </c>
    </row>
    <row r="16" spans="1:15" ht="24.75" customHeight="1">
      <c r="A16" s="11" t="s">
        <v>26</v>
      </c>
      <c r="B16" s="22">
        <f>D16+'晚秋经济 '!B17</f>
        <v>3800</v>
      </c>
      <c r="C16" s="22">
        <f>F16+'晚秋经济 '!D17</f>
        <v>571</v>
      </c>
      <c r="D16" s="22">
        <f t="shared" si="1"/>
        <v>1400</v>
      </c>
      <c r="E16" s="22">
        <f t="shared" si="2"/>
        <v>152</v>
      </c>
      <c r="F16" s="22">
        <f t="shared" si="3"/>
        <v>53.6</v>
      </c>
      <c r="G16" s="10">
        <v>0</v>
      </c>
      <c r="H16" s="10">
        <v>1000</v>
      </c>
      <c r="I16" s="10">
        <v>400</v>
      </c>
      <c r="J16" s="10">
        <f t="shared" si="4"/>
        <v>0</v>
      </c>
      <c r="K16" s="10">
        <f t="shared" si="5"/>
        <v>80</v>
      </c>
      <c r="L16" s="10">
        <f t="shared" si="6"/>
        <v>72</v>
      </c>
      <c r="M16" s="10">
        <f t="shared" si="9"/>
        <v>0</v>
      </c>
      <c r="N16" s="10">
        <f t="shared" si="7"/>
        <v>32</v>
      </c>
      <c r="O16" s="10">
        <f t="shared" si="8"/>
        <v>21.6</v>
      </c>
    </row>
    <row r="17" spans="1:15" ht="24.75" customHeight="1">
      <c r="A17" s="11" t="s">
        <v>27</v>
      </c>
      <c r="B17" s="22">
        <f>D17+'晚秋经济 '!B18</f>
        <v>2700</v>
      </c>
      <c r="C17" s="22">
        <f>F17+'晚秋经济 '!D18</f>
        <v>450.8</v>
      </c>
      <c r="D17" s="22">
        <f t="shared" si="1"/>
        <v>800</v>
      </c>
      <c r="E17" s="22">
        <f t="shared" si="2"/>
        <v>94</v>
      </c>
      <c r="F17" s="22">
        <f t="shared" si="3"/>
        <v>32.2</v>
      </c>
      <c r="G17" s="10">
        <v>0</v>
      </c>
      <c r="H17" s="10">
        <v>500</v>
      </c>
      <c r="I17" s="10">
        <v>300</v>
      </c>
      <c r="J17" s="10">
        <f t="shared" si="4"/>
        <v>0</v>
      </c>
      <c r="K17" s="10">
        <f t="shared" si="5"/>
        <v>40</v>
      </c>
      <c r="L17" s="10">
        <f t="shared" si="6"/>
        <v>54</v>
      </c>
      <c r="M17" s="10">
        <f t="shared" si="9"/>
        <v>0</v>
      </c>
      <c r="N17" s="10">
        <f t="shared" si="7"/>
        <v>16</v>
      </c>
      <c r="O17" s="10">
        <f t="shared" si="8"/>
        <v>16.2</v>
      </c>
    </row>
    <row r="18" spans="1:3" ht="28.5">
      <c r="A18" s="13"/>
      <c r="B18" s="13"/>
      <c r="C18" s="13"/>
    </row>
  </sheetData>
  <sheetProtection/>
  <mergeCells count="10">
    <mergeCell ref="A2:O2"/>
    <mergeCell ref="A3:O3"/>
    <mergeCell ref="G4:O4"/>
    <mergeCell ref="G5:I5"/>
    <mergeCell ref="J5:L5"/>
    <mergeCell ref="M5:O5"/>
    <mergeCell ref="A4:A6"/>
    <mergeCell ref="B4:B6"/>
    <mergeCell ref="C4:C6"/>
    <mergeCell ref="D4:F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D8" sqref="D8"/>
    </sheetView>
  </sheetViews>
  <sheetFormatPr defaultColWidth="9.00390625" defaultRowHeight="14.25"/>
  <cols>
    <col min="1" max="1" width="7.75390625" style="0" customWidth="1"/>
    <col min="2" max="2" width="6.375" style="0" customWidth="1"/>
    <col min="3" max="3" width="7.125" style="0" customWidth="1"/>
    <col min="4" max="4" width="6.75390625" style="0" customWidth="1"/>
    <col min="5" max="5" width="5.75390625" style="0" customWidth="1"/>
    <col min="6" max="6" width="7.50390625" style="0" customWidth="1"/>
    <col min="7" max="7" width="6.75390625" style="0" customWidth="1"/>
    <col min="8" max="8" width="5.50390625" style="0" customWidth="1"/>
    <col min="9" max="9" width="5.00390625" style="0" customWidth="1"/>
    <col min="10" max="10" width="7.125" style="0" customWidth="1"/>
    <col min="11" max="11" width="6.25390625" style="0" customWidth="1"/>
    <col min="12" max="13" width="5.25390625" style="0" customWidth="1"/>
    <col min="14" max="14" width="6.625" style="0" customWidth="1"/>
    <col min="15" max="15" width="6.00390625" style="0" customWidth="1"/>
    <col min="16" max="16" width="7.25390625" style="0" customWidth="1"/>
    <col min="19" max="19" width="10.625" style="0" customWidth="1"/>
  </cols>
  <sheetData>
    <row r="1" ht="19.5" customHeight="1">
      <c r="A1" s="1"/>
    </row>
    <row r="2" spans="1:16" ht="28.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1.25" customHeight="1">
      <c r="A3" s="2"/>
    </row>
    <row r="4" spans="1:15" ht="36.75" customHeight="1">
      <c r="A4" s="3" t="s">
        <v>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4"/>
    </row>
    <row r="5" spans="1:16" ht="26.25" customHeight="1">
      <c r="A5" s="4" t="s">
        <v>3</v>
      </c>
      <c r="B5" s="4" t="s">
        <v>30</v>
      </c>
      <c r="C5" s="4"/>
      <c r="D5" s="4"/>
      <c r="E5" s="5" t="s">
        <v>31</v>
      </c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29.25" customHeight="1">
      <c r="A6" s="4"/>
      <c r="B6" s="4"/>
      <c r="C6" s="4"/>
      <c r="D6" s="4"/>
      <c r="E6" s="5" t="s">
        <v>32</v>
      </c>
      <c r="F6" s="6"/>
      <c r="G6" s="6"/>
      <c r="H6" s="7"/>
      <c r="I6" s="6" t="s">
        <v>33</v>
      </c>
      <c r="J6" s="6"/>
      <c r="K6" s="6"/>
      <c r="L6" s="7"/>
      <c r="M6" s="15" t="s">
        <v>34</v>
      </c>
      <c r="N6" s="15"/>
      <c r="O6" s="15"/>
      <c r="P6" s="16"/>
    </row>
    <row r="7" spans="1:16" ht="28.5" customHeight="1">
      <c r="A7" s="4"/>
      <c r="B7" s="4" t="s">
        <v>11</v>
      </c>
      <c r="C7" s="4" t="s">
        <v>12</v>
      </c>
      <c r="D7" s="4" t="s">
        <v>13</v>
      </c>
      <c r="E7" s="4" t="s">
        <v>35</v>
      </c>
      <c r="F7" s="8" t="s">
        <v>36</v>
      </c>
      <c r="G7" s="8" t="s">
        <v>37</v>
      </c>
      <c r="H7" s="9" t="s">
        <v>38</v>
      </c>
      <c r="I7" s="4" t="s">
        <v>35</v>
      </c>
      <c r="J7" s="8" t="s">
        <v>36</v>
      </c>
      <c r="K7" s="8" t="s">
        <v>37</v>
      </c>
      <c r="L7" s="9" t="s">
        <v>38</v>
      </c>
      <c r="M7" s="4" t="s">
        <v>35</v>
      </c>
      <c r="N7" s="8" t="s">
        <v>36</v>
      </c>
      <c r="O7" s="8" t="s">
        <v>37</v>
      </c>
      <c r="P7" s="9" t="s">
        <v>38</v>
      </c>
    </row>
    <row r="8" spans="1:16" ht="28.5" customHeight="1">
      <c r="A8" s="10" t="s">
        <v>17</v>
      </c>
      <c r="B8" s="10">
        <f aca="true" t="shared" si="0" ref="B8:P8">SUM(B9:B18)</f>
        <v>33000</v>
      </c>
      <c r="C8" s="10">
        <f t="shared" si="0"/>
        <v>35600</v>
      </c>
      <c r="D8" s="10">
        <f t="shared" si="0"/>
        <v>6965</v>
      </c>
      <c r="E8" s="10">
        <f t="shared" si="0"/>
        <v>1000</v>
      </c>
      <c r="F8" s="10">
        <f t="shared" si="0"/>
        <v>15000</v>
      </c>
      <c r="G8" s="10">
        <f t="shared" si="0"/>
        <v>5000</v>
      </c>
      <c r="H8" s="10">
        <f t="shared" si="0"/>
        <v>12000</v>
      </c>
      <c r="I8" s="10">
        <f t="shared" si="0"/>
        <v>3600</v>
      </c>
      <c r="J8" s="10">
        <f t="shared" si="0"/>
        <v>18000</v>
      </c>
      <c r="K8" s="10">
        <f t="shared" si="0"/>
        <v>5000</v>
      </c>
      <c r="L8" s="10">
        <f t="shared" si="0"/>
        <v>9000</v>
      </c>
      <c r="M8" s="10">
        <f t="shared" si="0"/>
        <v>270</v>
      </c>
      <c r="N8" s="10">
        <f t="shared" si="0"/>
        <v>3780</v>
      </c>
      <c r="O8" s="10">
        <f t="shared" si="0"/>
        <v>950</v>
      </c>
      <c r="P8" s="10">
        <f t="shared" si="0"/>
        <v>1965</v>
      </c>
    </row>
    <row r="9" spans="1:16" ht="20.25" customHeight="1">
      <c r="A9" s="11" t="s">
        <v>18</v>
      </c>
      <c r="B9" s="10">
        <f>E9+F9+G9+H9</f>
        <v>6000</v>
      </c>
      <c r="C9" s="12">
        <f>I9+J9+K9+L9</f>
        <v>6100</v>
      </c>
      <c r="D9" s="10">
        <f>M9+N9+O9+P9</f>
        <v>1273.5</v>
      </c>
      <c r="E9" s="10">
        <v>0</v>
      </c>
      <c r="F9" s="10">
        <v>3000</v>
      </c>
      <c r="G9" s="10">
        <v>1000</v>
      </c>
      <c r="H9" s="10">
        <v>2000</v>
      </c>
      <c r="I9" s="10">
        <f aca="true" t="shared" si="1" ref="I9:I18">E9*3600/1000</f>
        <v>0</v>
      </c>
      <c r="J9" s="10">
        <f>F9*1.2</f>
        <v>3600</v>
      </c>
      <c r="K9" s="10">
        <f>G9*1000/1000</f>
        <v>1000</v>
      </c>
      <c r="L9" s="10">
        <f>H9*750/1000</f>
        <v>1500</v>
      </c>
      <c r="M9" s="10">
        <f>E9*2700/10000</f>
        <v>0</v>
      </c>
      <c r="N9" s="17">
        <f>F9*0.252</f>
        <v>756</v>
      </c>
      <c r="O9" s="17">
        <f>G9*0.19</f>
        <v>190</v>
      </c>
      <c r="P9" s="17">
        <f>H9*0.16375</f>
        <v>327.5</v>
      </c>
    </row>
    <row r="10" spans="1:16" ht="20.25" customHeight="1">
      <c r="A10" s="11" t="s">
        <v>19</v>
      </c>
      <c r="B10" s="10">
        <f aca="true" t="shared" si="2" ref="B10:B18">E10+F10+G10+H10</f>
        <v>5000</v>
      </c>
      <c r="C10" s="12">
        <f aca="true" t="shared" si="3" ref="C10:C18">I10+J10+K10+L10</f>
        <v>4900</v>
      </c>
      <c r="D10" s="10">
        <f aca="true" t="shared" si="4" ref="D10:D18">M10+N10+O10+P10</f>
        <v>1021.5</v>
      </c>
      <c r="E10" s="10">
        <v>0</v>
      </c>
      <c r="F10" s="10">
        <v>2000</v>
      </c>
      <c r="G10" s="10">
        <v>1000</v>
      </c>
      <c r="H10" s="10">
        <v>2000</v>
      </c>
      <c r="I10" s="10">
        <f t="shared" si="1"/>
        <v>0</v>
      </c>
      <c r="J10" s="10">
        <f aca="true" t="shared" si="5" ref="J10:J18">F10*1.2</f>
        <v>2400</v>
      </c>
      <c r="K10" s="10">
        <f aca="true" t="shared" si="6" ref="K10:K18">G10*1000/1000</f>
        <v>1000</v>
      </c>
      <c r="L10" s="10">
        <f aca="true" t="shared" si="7" ref="L10:L18">H10*750/1000</f>
        <v>1500</v>
      </c>
      <c r="M10" s="10">
        <f aca="true" t="shared" si="8" ref="M10:M18">E10*2700/10000</f>
        <v>0</v>
      </c>
      <c r="N10" s="17">
        <f aca="true" t="shared" si="9" ref="N10:N18">F10*0.252</f>
        <v>504</v>
      </c>
      <c r="O10" s="17">
        <f aca="true" t="shared" si="10" ref="O10:O18">G10*0.19</f>
        <v>190</v>
      </c>
      <c r="P10" s="17">
        <f aca="true" t="shared" si="11" ref="P10:P18">H10*0.16375</f>
        <v>327.5</v>
      </c>
    </row>
    <row r="11" spans="1:16" ht="20.25" customHeight="1">
      <c r="A11" s="11" t="s">
        <v>20</v>
      </c>
      <c r="B11" s="10">
        <f t="shared" si="2"/>
        <v>2700</v>
      </c>
      <c r="C11" s="12">
        <f t="shared" si="3"/>
        <v>2710</v>
      </c>
      <c r="D11" s="10">
        <f t="shared" si="4"/>
        <v>567.6</v>
      </c>
      <c r="E11" s="10">
        <v>0</v>
      </c>
      <c r="F11" s="10">
        <v>1300</v>
      </c>
      <c r="G11" s="10">
        <v>400</v>
      </c>
      <c r="H11" s="10">
        <v>1000</v>
      </c>
      <c r="I11" s="10">
        <f t="shared" si="1"/>
        <v>0</v>
      </c>
      <c r="J11" s="10">
        <f t="shared" si="5"/>
        <v>1560</v>
      </c>
      <c r="K11" s="10">
        <f t="shared" si="6"/>
        <v>400</v>
      </c>
      <c r="L11" s="10">
        <f t="shared" si="7"/>
        <v>750</v>
      </c>
      <c r="M11" s="10">
        <f t="shared" si="8"/>
        <v>0</v>
      </c>
      <c r="N11" s="17">
        <f t="shared" si="9"/>
        <v>327.6</v>
      </c>
      <c r="O11" s="17">
        <f t="shared" si="10"/>
        <v>76</v>
      </c>
      <c r="P11" s="17">
        <v>164</v>
      </c>
    </row>
    <row r="12" spans="1:16" ht="20.25" customHeight="1">
      <c r="A12" s="11" t="s">
        <v>21</v>
      </c>
      <c r="B12" s="10">
        <f t="shared" si="2"/>
        <v>4500</v>
      </c>
      <c r="C12" s="12">
        <f t="shared" si="3"/>
        <v>4300</v>
      </c>
      <c r="D12" s="10">
        <f t="shared" si="4"/>
        <v>895.5</v>
      </c>
      <c r="E12" s="10">
        <v>0</v>
      </c>
      <c r="F12" s="10">
        <v>1500</v>
      </c>
      <c r="G12" s="10">
        <v>1000</v>
      </c>
      <c r="H12" s="10">
        <v>2000</v>
      </c>
      <c r="I12" s="10">
        <f t="shared" si="1"/>
        <v>0</v>
      </c>
      <c r="J12" s="10">
        <f t="shared" si="5"/>
        <v>1800</v>
      </c>
      <c r="K12" s="10">
        <f t="shared" si="6"/>
        <v>1000</v>
      </c>
      <c r="L12" s="10">
        <f t="shared" si="7"/>
        <v>1500</v>
      </c>
      <c r="M12" s="10">
        <f t="shared" si="8"/>
        <v>0</v>
      </c>
      <c r="N12" s="17">
        <f t="shared" si="9"/>
        <v>378</v>
      </c>
      <c r="O12" s="17">
        <f t="shared" si="10"/>
        <v>190</v>
      </c>
      <c r="P12" s="17">
        <f t="shared" si="11"/>
        <v>327.5</v>
      </c>
    </row>
    <row r="13" spans="1:16" ht="20.25" customHeight="1">
      <c r="A13" s="11" t="s">
        <v>22</v>
      </c>
      <c r="B13" s="10">
        <f t="shared" si="2"/>
        <v>2900</v>
      </c>
      <c r="C13" s="12">
        <f t="shared" si="3"/>
        <v>2900</v>
      </c>
      <c r="D13" s="10">
        <f t="shared" si="4"/>
        <v>612.5</v>
      </c>
      <c r="E13" s="10">
        <v>0</v>
      </c>
      <c r="F13" s="10">
        <v>1500</v>
      </c>
      <c r="G13" s="10">
        <v>200</v>
      </c>
      <c r="H13" s="10">
        <v>1200</v>
      </c>
      <c r="I13" s="10">
        <f t="shared" si="1"/>
        <v>0</v>
      </c>
      <c r="J13" s="10">
        <f t="shared" si="5"/>
        <v>1800</v>
      </c>
      <c r="K13" s="10">
        <f t="shared" si="6"/>
        <v>200</v>
      </c>
      <c r="L13" s="10">
        <f t="shared" si="7"/>
        <v>900</v>
      </c>
      <c r="M13" s="10">
        <f t="shared" si="8"/>
        <v>0</v>
      </c>
      <c r="N13" s="17">
        <f t="shared" si="9"/>
        <v>378</v>
      </c>
      <c r="O13" s="17">
        <f t="shared" si="10"/>
        <v>38</v>
      </c>
      <c r="P13" s="17">
        <f t="shared" si="11"/>
        <v>196.5</v>
      </c>
    </row>
    <row r="14" spans="1:16" ht="20.25" customHeight="1">
      <c r="A14" s="11" t="s">
        <v>23</v>
      </c>
      <c r="B14" s="10">
        <f t="shared" si="2"/>
        <v>2400</v>
      </c>
      <c r="C14" s="12">
        <f t="shared" si="3"/>
        <v>2390</v>
      </c>
      <c r="D14" s="10">
        <f t="shared" si="4"/>
        <v>504.4</v>
      </c>
      <c r="E14" s="10">
        <v>0</v>
      </c>
      <c r="F14" s="10">
        <v>1200</v>
      </c>
      <c r="G14" s="10">
        <v>200</v>
      </c>
      <c r="H14" s="10">
        <v>1000</v>
      </c>
      <c r="I14" s="10">
        <f t="shared" si="1"/>
        <v>0</v>
      </c>
      <c r="J14" s="10">
        <f t="shared" si="5"/>
        <v>1440</v>
      </c>
      <c r="K14" s="10">
        <f t="shared" si="6"/>
        <v>200</v>
      </c>
      <c r="L14" s="10">
        <f t="shared" si="7"/>
        <v>750</v>
      </c>
      <c r="M14" s="10">
        <f t="shared" si="8"/>
        <v>0</v>
      </c>
      <c r="N14" s="17">
        <f t="shared" si="9"/>
        <v>302.4</v>
      </c>
      <c r="O14" s="17">
        <f t="shared" si="10"/>
        <v>38</v>
      </c>
      <c r="P14" s="17">
        <v>164</v>
      </c>
    </row>
    <row r="15" spans="1:16" ht="20.25" customHeight="1">
      <c r="A15" s="11" t="s">
        <v>24</v>
      </c>
      <c r="B15" s="10">
        <f t="shared" si="2"/>
        <v>2800</v>
      </c>
      <c r="C15" s="12">
        <f t="shared" si="3"/>
        <v>3990</v>
      </c>
      <c r="D15" s="10">
        <f t="shared" si="4"/>
        <v>641</v>
      </c>
      <c r="E15" s="10">
        <v>400</v>
      </c>
      <c r="F15" s="10">
        <v>1500</v>
      </c>
      <c r="G15" s="10">
        <v>300</v>
      </c>
      <c r="H15" s="10">
        <v>600</v>
      </c>
      <c r="I15" s="10">
        <f t="shared" si="1"/>
        <v>1440</v>
      </c>
      <c r="J15" s="10">
        <f t="shared" si="5"/>
        <v>1800</v>
      </c>
      <c r="K15" s="10">
        <f t="shared" si="6"/>
        <v>300</v>
      </c>
      <c r="L15" s="10">
        <f t="shared" si="7"/>
        <v>450</v>
      </c>
      <c r="M15" s="10">
        <f t="shared" si="8"/>
        <v>108</v>
      </c>
      <c r="N15" s="17">
        <f t="shared" si="9"/>
        <v>378</v>
      </c>
      <c r="O15" s="17">
        <f t="shared" si="10"/>
        <v>57</v>
      </c>
      <c r="P15" s="17">
        <v>98</v>
      </c>
    </row>
    <row r="16" spans="1:16" ht="20.25" customHeight="1">
      <c r="A16" s="11" t="s">
        <v>25</v>
      </c>
      <c r="B16" s="10">
        <f t="shared" si="2"/>
        <v>2400</v>
      </c>
      <c r="C16" s="12">
        <f t="shared" si="3"/>
        <v>2920</v>
      </c>
      <c r="D16" s="10">
        <f t="shared" si="4"/>
        <v>513</v>
      </c>
      <c r="E16" s="10">
        <v>200</v>
      </c>
      <c r="F16" s="10">
        <v>1000</v>
      </c>
      <c r="G16" s="10">
        <v>400</v>
      </c>
      <c r="H16" s="10">
        <v>800</v>
      </c>
      <c r="I16" s="10">
        <f t="shared" si="1"/>
        <v>720</v>
      </c>
      <c r="J16" s="10">
        <f t="shared" si="5"/>
        <v>1200</v>
      </c>
      <c r="K16" s="10">
        <f t="shared" si="6"/>
        <v>400</v>
      </c>
      <c r="L16" s="10">
        <f t="shared" si="7"/>
        <v>600</v>
      </c>
      <c r="M16" s="10">
        <f t="shared" si="8"/>
        <v>54</v>
      </c>
      <c r="N16" s="17">
        <f t="shared" si="9"/>
        <v>252</v>
      </c>
      <c r="O16" s="17">
        <f t="shared" si="10"/>
        <v>76</v>
      </c>
      <c r="P16" s="17">
        <f t="shared" si="11"/>
        <v>131</v>
      </c>
    </row>
    <row r="17" spans="1:16" ht="20.25" customHeight="1">
      <c r="A17" s="11" t="s">
        <v>26</v>
      </c>
      <c r="B17" s="10">
        <f t="shared" si="2"/>
        <v>2400</v>
      </c>
      <c r="C17" s="12">
        <f t="shared" si="3"/>
        <v>2700</v>
      </c>
      <c r="D17" s="10">
        <f t="shared" si="4"/>
        <v>517.4</v>
      </c>
      <c r="E17" s="10">
        <v>100</v>
      </c>
      <c r="F17" s="10">
        <v>1200</v>
      </c>
      <c r="G17" s="10">
        <v>300</v>
      </c>
      <c r="H17" s="10">
        <v>800</v>
      </c>
      <c r="I17" s="10">
        <f t="shared" si="1"/>
        <v>360</v>
      </c>
      <c r="J17" s="10">
        <f t="shared" si="5"/>
        <v>1440</v>
      </c>
      <c r="K17" s="10">
        <f t="shared" si="6"/>
        <v>300</v>
      </c>
      <c r="L17" s="10">
        <f t="shared" si="7"/>
        <v>600</v>
      </c>
      <c r="M17" s="10">
        <f t="shared" si="8"/>
        <v>27</v>
      </c>
      <c r="N17" s="17">
        <f t="shared" si="9"/>
        <v>302.4</v>
      </c>
      <c r="O17" s="17">
        <f t="shared" si="10"/>
        <v>57</v>
      </c>
      <c r="P17" s="17">
        <f t="shared" si="11"/>
        <v>131</v>
      </c>
    </row>
    <row r="18" spans="1:16" ht="20.25" customHeight="1">
      <c r="A18" s="11" t="s">
        <v>27</v>
      </c>
      <c r="B18" s="10">
        <f t="shared" si="2"/>
        <v>1900</v>
      </c>
      <c r="C18" s="12">
        <f t="shared" si="3"/>
        <v>2690</v>
      </c>
      <c r="D18" s="10">
        <f t="shared" si="4"/>
        <v>418.6</v>
      </c>
      <c r="E18" s="10">
        <v>300</v>
      </c>
      <c r="F18" s="10">
        <v>800</v>
      </c>
      <c r="G18" s="10">
        <v>200</v>
      </c>
      <c r="H18" s="10">
        <v>600</v>
      </c>
      <c r="I18" s="10">
        <f t="shared" si="1"/>
        <v>1080</v>
      </c>
      <c r="J18" s="10">
        <f t="shared" si="5"/>
        <v>960</v>
      </c>
      <c r="K18" s="10">
        <f t="shared" si="6"/>
        <v>200</v>
      </c>
      <c r="L18" s="10">
        <f t="shared" si="7"/>
        <v>450</v>
      </c>
      <c r="M18" s="10">
        <f t="shared" si="8"/>
        <v>81</v>
      </c>
      <c r="N18" s="17">
        <f t="shared" si="9"/>
        <v>201.6</v>
      </c>
      <c r="O18" s="17">
        <f t="shared" si="10"/>
        <v>38</v>
      </c>
      <c r="P18" s="17">
        <v>98</v>
      </c>
    </row>
    <row r="19" ht="28.5">
      <c r="A19" s="13"/>
    </row>
  </sheetData>
  <sheetProtection/>
  <mergeCells count="7">
    <mergeCell ref="A2:P2"/>
    <mergeCell ref="E5:P5"/>
    <mergeCell ref="E6:H6"/>
    <mergeCell ref="I6:L6"/>
    <mergeCell ref="M6:P6"/>
    <mergeCell ref="A5:A7"/>
    <mergeCell ref="B5:D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HongChuang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HongChuang</dc:creator>
  <cp:keywords/>
  <dc:description/>
  <cp:lastModifiedBy>Administrator</cp:lastModifiedBy>
  <cp:lastPrinted>2016-02-25T08:19:23Z</cp:lastPrinted>
  <dcterms:created xsi:type="dcterms:W3CDTF">2015-07-20T07:37:30Z</dcterms:created>
  <dcterms:modified xsi:type="dcterms:W3CDTF">2019-04-04T01:00:40Z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